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oel.adames\Desktop\4 - NOMINA - PORTAL DE TRANSPARENCIA\12 - DICIEMBRE\"/>
    </mc:Choice>
  </mc:AlternateContent>
  <xr:revisionPtr revIDLastSave="0" documentId="13_ncr:1_{2B0F551F-4E10-4B16-8CE9-05501EAEA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Temporal'!$A$18:$SN$43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M40" i="1"/>
  <c r="N40" i="1"/>
  <c r="O40" i="1"/>
  <c r="P40" i="1"/>
  <c r="P20" i="1"/>
  <c r="O20" i="1"/>
  <c r="M20" i="1"/>
  <c r="L20" i="1"/>
  <c r="P21" i="1"/>
  <c r="T40" i="1" l="1"/>
  <c r="S40" i="1"/>
  <c r="U40" i="1" s="1"/>
  <c r="R40" i="1"/>
  <c r="S20" i="1"/>
  <c r="U20" i="1" s="1"/>
  <c r="T20" i="1"/>
  <c r="R20" i="1"/>
  <c r="Q42" i="1"/>
  <c r="J42" i="1"/>
  <c r="I42" i="1"/>
  <c r="L39" i="1"/>
  <c r="M39" i="1"/>
  <c r="N39" i="1"/>
  <c r="O39" i="1"/>
  <c r="P39" i="1"/>
  <c r="K42" i="1"/>
  <c r="P41" i="1"/>
  <c r="O41" i="1"/>
  <c r="N41" i="1"/>
  <c r="M41" i="1"/>
  <c r="T39" i="1" l="1"/>
  <c r="S39" i="1"/>
  <c r="U39" i="1" s="1"/>
  <c r="R39" i="1"/>
  <c r="R41" i="1"/>
  <c r="S41" i="1"/>
  <c r="U41" i="1" s="1"/>
  <c r="T41" i="1"/>
  <c r="N21" i="1"/>
  <c r="N22" i="1"/>
  <c r="N23" i="1"/>
  <c r="N24" i="1"/>
  <c r="N25" i="1"/>
  <c r="N26" i="1"/>
  <c r="L26" i="1" l="1"/>
  <c r="M26" i="1"/>
  <c r="O26" i="1"/>
  <c r="P26" i="1"/>
  <c r="S26" i="1" l="1"/>
  <c r="U26" i="1" s="1"/>
  <c r="T26" i="1"/>
  <c r="R26" i="1"/>
  <c r="L21" i="1" l="1"/>
  <c r="P22" i="1" l="1"/>
  <c r="M21" i="1" l="1"/>
  <c r="P38" i="1" l="1"/>
  <c r="O38" i="1"/>
  <c r="N38" i="1"/>
  <c r="M38" i="1"/>
  <c r="L38" i="1"/>
  <c r="S38" i="1" l="1"/>
  <c r="U38" i="1" s="1"/>
  <c r="T38" i="1"/>
  <c r="R38" i="1"/>
  <c r="M31" i="1" l="1"/>
  <c r="P34" i="1" l="1"/>
  <c r="O34" i="1"/>
  <c r="N34" i="1"/>
  <c r="M34" i="1"/>
  <c r="L34" i="1"/>
  <c r="P37" i="1"/>
  <c r="O37" i="1"/>
  <c r="N37" i="1"/>
  <c r="M37" i="1"/>
  <c r="L37" i="1"/>
  <c r="S34" i="1" l="1"/>
  <c r="U34" i="1" s="1"/>
  <c r="R34" i="1"/>
  <c r="T34" i="1"/>
  <c r="T37" i="1"/>
  <c r="S37" i="1"/>
  <c r="U37" i="1" s="1"/>
  <c r="R37" i="1"/>
  <c r="P36" i="1"/>
  <c r="O36" i="1"/>
  <c r="N36" i="1"/>
  <c r="M36" i="1"/>
  <c r="L36" i="1"/>
  <c r="P35" i="1"/>
  <c r="O35" i="1"/>
  <c r="N35" i="1"/>
  <c r="M35" i="1"/>
  <c r="L35" i="1"/>
  <c r="S36" i="1" l="1"/>
  <c r="U36" i="1" s="1"/>
  <c r="T36" i="1"/>
  <c r="R36" i="1"/>
  <c r="S35" i="1"/>
  <c r="U35" i="1" s="1"/>
  <c r="T35" i="1"/>
  <c r="R35" i="1"/>
  <c r="L30" i="1" l="1"/>
  <c r="M30" i="1" l="1"/>
  <c r="N30" i="1"/>
  <c r="O30" i="1"/>
  <c r="P30" i="1"/>
  <c r="L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S33" i="1" l="1"/>
  <c r="U33" i="1" s="1"/>
  <c r="T33" i="1"/>
  <c r="S31" i="1"/>
  <c r="U31" i="1" s="1"/>
  <c r="T30" i="1"/>
  <c r="T32" i="1"/>
  <c r="T31" i="1"/>
  <c r="R33" i="1"/>
  <c r="R32" i="1"/>
  <c r="R31" i="1"/>
  <c r="S30" i="1"/>
  <c r="U30" i="1" s="1"/>
  <c r="R30" i="1"/>
  <c r="S32" i="1"/>
  <c r="U32" i="1" s="1"/>
  <c r="P27" i="1"/>
  <c r="P28" i="1"/>
  <c r="P29" i="1"/>
  <c r="O25" i="1"/>
  <c r="O27" i="1"/>
  <c r="O28" i="1"/>
  <c r="O29" i="1"/>
  <c r="N27" i="1"/>
  <c r="N28" i="1"/>
  <c r="N29" i="1"/>
  <c r="M27" i="1"/>
  <c r="M28" i="1"/>
  <c r="M29" i="1"/>
  <c r="L27" i="1"/>
  <c r="L42" i="1" s="1"/>
  <c r="L28" i="1"/>
  <c r="L29" i="1"/>
  <c r="N42" i="1" l="1"/>
  <c r="T27" i="1"/>
  <c r="S27" i="1"/>
  <c r="U27" i="1" s="1"/>
  <c r="S29" i="1"/>
  <c r="U29" i="1" s="1"/>
  <c r="S28" i="1"/>
  <c r="U28" i="1" s="1"/>
  <c r="T28" i="1"/>
  <c r="R27" i="1"/>
  <c r="T29" i="1"/>
  <c r="R28" i="1"/>
  <c r="R29" i="1"/>
  <c r="P25" i="1" l="1"/>
  <c r="M25" i="1"/>
  <c r="L25" i="1"/>
  <c r="S25" i="1" s="1"/>
  <c r="U25" i="1" s="1"/>
  <c r="P24" i="1"/>
  <c r="O24" i="1"/>
  <c r="M24" i="1"/>
  <c r="L24" i="1"/>
  <c r="T24" i="1" l="1"/>
  <c r="S24" i="1"/>
  <c r="U24" i="1" s="1"/>
  <c r="T25" i="1"/>
  <c r="R25" i="1"/>
  <c r="R24" i="1"/>
  <c r="L23" i="1" l="1"/>
  <c r="M23" i="1"/>
  <c r="O23" i="1"/>
  <c r="P23" i="1"/>
  <c r="L22" i="1"/>
  <c r="M22" i="1"/>
  <c r="O22" i="1"/>
  <c r="P42" i="1"/>
  <c r="O21" i="1"/>
  <c r="M42" i="1" l="1"/>
  <c r="O42" i="1"/>
  <c r="U23" i="1"/>
  <c r="R23" i="1"/>
  <c r="S22" i="1"/>
  <c r="U22" i="1" s="1"/>
  <c r="T23" i="1"/>
  <c r="R22" i="1"/>
  <c r="T22" i="1"/>
  <c r="T21" i="1"/>
  <c r="R21" i="1"/>
  <c r="S42" i="1" l="1"/>
  <c r="T42" i="1"/>
  <c r="R42" i="1"/>
  <c r="U21" i="1"/>
  <c r="U42" i="1" l="1"/>
</calcChain>
</file>

<file path=xl/sharedStrings.xml><?xml version="1.0" encoding="utf-8"?>
<sst xmlns="http://schemas.openxmlformats.org/spreadsheetml/2006/main" count="173" uniqueCount="121">
  <si>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</si>
  <si>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</si>
  <si>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</si>
  <si>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</si>
  <si>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</si>
  <si>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</si>
  <si>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</si>
  <si>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</si>
  <si>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</si>
  <si>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</si>
  <si>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</si>
  <si>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</si>
  <si>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</si>
  <si>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</si>
  <si>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</si>
  <si>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</si>
  <si>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</si>
  <si>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</si>
  <si>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</si>
  <si>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</si>
  <si>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</si>
  <si>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</si>
  <si>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</si>
  <si>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</si>
  <si>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</si>
  <si>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</si>
  <si>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</si>
  <si>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</si>
  <si>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</si>
  <si>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</si>
  <si>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</si>
  <si>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</si>
  <si>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</si>
  <si>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</si>
  <si>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</si>
  <si>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</si>
  <si>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</si>
  <si>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</si>
  <si>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</si>
  <si>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</si>
  <si>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</si>
  <si>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</si>
  <si>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</si>
  <si>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</si>
  <si>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</si>
  <si>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</si>
  <si>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</si>
  <si>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</si>
  <si>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</si>
  <si>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</si>
  <si>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</si>
  <si>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</si>
  <si>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</si>
  <si>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</si>
  <si>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</si>
  <si>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</si>
  <si>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</si>
  <si>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</si>
  <si>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</si>
  <si>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</si>
  <si>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</si>
  <si>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</si>
  <si>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</si>
  <si>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</si>
  <si>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</si>
  <si>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</si>
  <si>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</si>
  <si>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</si>
  <si>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</si>
  <si>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</si>
  <si>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</si>
  <si>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</si>
  <si>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</si>
  <si>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</si>
  <si>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</si>
  <si>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</si>
  <si>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</si>
  <si>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0002-T-2021</t>
  </si>
  <si>
    <t>0005-T-2021</t>
  </si>
  <si>
    <t>0006-T-2021</t>
  </si>
  <si>
    <t>0007-T-2021</t>
  </si>
  <si>
    <t>MASCULINO</t>
  </si>
  <si>
    <t>0033-T-2021</t>
  </si>
  <si>
    <t>ANGEL ROBERTO SANCHEZ LIZARDO</t>
  </si>
  <si>
    <t>DIVISION DE VOLUNTARIOS</t>
  </si>
  <si>
    <t>ENCARGADO DE LA DIVISION DE VOLUNTARIOS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</si>
  <si>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</si>
  <si>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</si>
  <si>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</si>
  <si>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</si>
  <si>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</si>
  <si>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</si>
  <si>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</si>
  <si>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</si>
  <si>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</si>
  <si>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</si>
  <si>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</si>
  <si>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</si>
  <si>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</si>
  <si>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</si>
  <si>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</si>
  <si>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</si>
  <si>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</si>
  <si>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</si>
  <si>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</si>
  <si>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</si>
  <si>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</si>
  <si>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1183-2024</t>
  </si>
  <si>
    <t>FERNELIS DOTEL PEREZ</t>
  </si>
  <si>
    <t>PROVINCIA PEDERNALES</t>
  </si>
  <si>
    <t>DIRECTOR(A) OFICINA PROVINCIAL</t>
  </si>
  <si>
    <t xml:space="preserve">FEMENINO </t>
  </si>
  <si>
    <t>RAMONA ALTAGRACIA GARCIA VARGAS</t>
  </si>
  <si>
    <t>0050-T-2024</t>
  </si>
  <si>
    <t>ENCARGADA DEL DEPARTAMENTO DE PLANIFICACION Y DESARROLLO</t>
  </si>
  <si>
    <t>DEPARTAMENTO DE PLANIFICACION Y DESARROLLO</t>
  </si>
  <si>
    <t>0051-T-2024</t>
  </si>
  <si>
    <t>ESPECIALISTA</t>
  </si>
  <si>
    <t>GERMAN LEONISIO ROBLES MARIÑEZ</t>
  </si>
  <si>
    <t>Total de Servidores Públicos Temporal: 22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</si>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</sst>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4" fontId="12" fillId="0" borderId="8" xfId="3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39" fontId="13" fillId="0" borderId="4" xfId="1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center" wrapText="1"/>
    </xf>
    <xf numFmtId="14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4" xfId="0" applyFont="1" applyFill="1" applyBorder="1" applyAlignment="1"/>
    <xf numFmtId="0" fontId="13" fillId="0" borderId="3" xfId="0" applyFont="1" applyFill="1" applyBorder="1" applyAlignment="1">
      <alignment horizontal="center" wrapText="1"/>
    </xf>
    <xf numFmtId="0" fontId="13" fillId="0" borderId="0" xfId="0" applyFont="1" applyFill="1"/>
    <xf numFmtId="0" fontId="13" fillId="0" borderId="6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802301</xdr:colOff>
      <xdr:row>1</xdr:row>
      <xdr:rowOff>277688</xdr:rowOff>
    </xdr:from>
    <xdr:to>
      <xdr:col>12</xdr:col>
      <xdr:colOff>500062</xdr:colOff>
      <xdr:row>12</xdr:row>
      <xdr:rowOff>338485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5114" y="658688"/>
          <a:ext cx="5388948" cy="29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1229701</xdr:colOff>
      <xdr:row>2</xdr:row>
      <xdr:rowOff>208208</xdr:rowOff>
    </xdr:from>
    <xdr:to>
      <xdr:col>6</xdr:col>
      <xdr:colOff>1414525</xdr:colOff>
      <xdr:row>11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1451" y="970208"/>
          <a:ext cx="2375574" cy="214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="40" zoomScaleNormal="40" workbookViewId="0">
      <pane ySplit="19" topLeftCell="A41" activePane="bottomLeft" state="frozen"/>
      <selection pane="bottomLeft" activeCell="N62" sqref="N62"/>
    </sheetView>
  </sheetViews>
  <sheetFormatPr baseColWidth="10" defaultColWidth="9.140625" defaultRowHeight="12.75" x14ac:dyDescent="0.2"/>
  <cols>
    <col min="1" max="1" width="29.85546875" style="1" customWidth="1"/>
    <col min="2" max="2" width="116.85546875" style="1" customWidth="1"/>
    <col min="3" max="3" width="50.28515625" style="1" customWidth="1"/>
    <col min="4" max="4" width="50.140625" style="1" customWidth="1"/>
    <col min="5" max="5" width="31.85546875" style="1" customWidth="1"/>
    <col min="6" max="6" width="33" style="1" customWidth="1"/>
    <col min="7" max="7" width="31.140625" style="1" customWidth="1"/>
    <col min="8" max="8" width="27.85546875" style="1" customWidth="1"/>
    <col min="9" max="9" width="39.28515625" style="1" customWidth="1"/>
    <col min="10" max="10" width="38.28515625" style="1" customWidth="1"/>
    <col min="11" max="11" width="38.140625" style="1" customWidth="1"/>
    <col min="12" max="12" width="47.28515625" style="1" customWidth="1"/>
    <col min="13" max="13" width="51.42578125" style="1" customWidth="1"/>
    <col min="14" max="14" width="48.7109375" style="1" customWidth="1"/>
    <col min="15" max="15" width="47.7109375" style="1" customWidth="1"/>
    <col min="16" max="16" width="44.5703125" style="1" customWidth="1"/>
    <col min="17" max="17" width="45.85546875" style="1" customWidth="1"/>
    <col min="18" max="18" width="47.7109375" style="1" customWidth="1"/>
    <col min="19" max="19" width="49.5703125" style="1" customWidth="1"/>
    <col min="20" max="20" width="50.85546875" style="1" customWidth="1"/>
    <col min="21" max="21" width="51" style="1" customWidth="1"/>
    <col min="22" max="22" width="29.285156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2"/>
      <c r="J11" s="72"/>
      <c r="K11" s="72"/>
      <c r="L11" s="72"/>
      <c r="M11" s="72"/>
      <c r="N11" s="72"/>
      <c r="O11" s="72"/>
    </row>
    <row r="12" spans="1:22" ht="23.25" x14ac:dyDescent="0.2">
      <c r="I12" s="73"/>
      <c r="J12" s="73"/>
      <c r="K12" s="73"/>
      <c r="L12" s="73"/>
      <c r="M12" s="73"/>
      <c r="N12" s="73"/>
      <c r="O12" s="73"/>
    </row>
    <row r="13" spans="1:22" s="4" customFormat="1" ht="30" x14ac:dyDescent="0.4">
      <c r="I13" s="74"/>
      <c r="J13" s="74"/>
      <c r="K13" s="74"/>
      <c r="L13" s="74"/>
      <c r="M13" s="74"/>
      <c r="N13" s="74"/>
      <c r="O13" s="74"/>
    </row>
    <row r="14" spans="1:22" s="4" customFormat="1" ht="30" x14ac:dyDescent="0.4">
      <c r="A14" s="75" t="s">
        <v>56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</row>
    <row r="15" spans="1:22" s="4" customFormat="1" ht="30" x14ac:dyDescent="0.4">
      <c r="A15" s="75" t="s">
        <v>120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</row>
    <row r="16" spans="1:22" s="4" customFormat="1" ht="30.75" thickBot="1" x14ac:dyDescent="0.45"/>
    <row r="17" spans="1:22" s="4" customFormat="1" ht="30.75" thickBot="1" x14ac:dyDescent="0.45">
      <c r="A17" s="58" t="s">
        <v>0</v>
      </c>
      <c r="B17" s="69" t="s">
        <v>1</v>
      </c>
      <c r="C17" s="59" t="s">
        <v>10</v>
      </c>
      <c r="D17" s="59" t="s">
        <v>11</v>
      </c>
      <c r="E17" s="31"/>
      <c r="F17" s="59" t="s">
        <v>12</v>
      </c>
      <c r="G17" s="70" t="s">
        <v>2</v>
      </c>
      <c r="H17" s="70"/>
      <c r="I17" s="58" t="s">
        <v>3</v>
      </c>
      <c r="J17" s="58" t="s">
        <v>4</v>
      </c>
      <c r="K17" s="58" t="s">
        <v>5</v>
      </c>
      <c r="L17" s="69" t="s">
        <v>6</v>
      </c>
      <c r="M17" s="69"/>
      <c r="N17" s="69"/>
      <c r="O17" s="69"/>
      <c r="P17" s="69"/>
      <c r="Q17" s="69"/>
      <c r="R17" s="69"/>
      <c r="S17" s="58" t="s">
        <v>7</v>
      </c>
      <c r="T17" s="58"/>
      <c r="U17" s="58" t="s">
        <v>8</v>
      </c>
      <c r="V17" s="62" t="s">
        <v>9</v>
      </c>
    </row>
    <row r="18" spans="1:22" s="4" customFormat="1" ht="55.5" customHeight="1" thickBot="1" x14ac:dyDescent="0.45">
      <c r="A18" s="58"/>
      <c r="B18" s="69"/>
      <c r="C18" s="60"/>
      <c r="D18" s="60"/>
      <c r="E18" s="32" t="s">
        <v>52</v>
      </c>
      <c r="F18" s="60"/>
      <c r="G18" s="70"/>
      <c r="H18" s="70"/>
      <c r="I18" s="58"/>
      <c r="J18" s="58"/>
      <c r="K18" s="58"/>
      <c r="L18" s="58" t="s">
        <v>13</v>
      </c>
      <c r="M18" s="58"/>
      <c r="N18" s="58" t="s">
        <v>14</v>
      </c>
      <c r="O18" s="58" t="s">
        <v>15</v>
      </c>
      <c r="P18" s="58"/>
      <c r="Q18" s="58" t="s">
        <v>16</v>
      </c>
      <c r="R18" s="58" t="s">
        <v>17</v>
      </c>
      <c r="S18" s="58" t="s">
        <v>18</v>
      </c>
      <c r="T18" s="58" t="s">
        <v>19</v>
      </c>
      <c r="U18" s="58"/>
      <c r="V18" s="63"/>
    </row>
    <row r="19" spans="1:22" s="4" customFormat="1" ht="87.75" customHeight="1" thickBot="1" x14ac:dyDescent="0.45">
      <c r="A19" s="58"/>
      <c r="B19" s="69"/>
      <c r="C19" s="61"/>
      <c r="D19" s="61"/>
      <c r="E19" s="33" t="s">
        <v>53</v>
      </c>
      <c r="F19" s="61"/>
      <c r="G19" s="34" t="s">
        <v>20</v>
      </c>
      <c r="H19" s="34" t="s">
        <v>21</v>
      </c>
      <c r="I19" s="58"/>
      <c r="J19" s="58"/>
      <c r="K19" s="58"/>
      <c r="L19" s="35" t="s">
        <v>22</v>
      </c>
      <c r="M19" s="35" t="s">
        <v>23</v>
      </c>
      <c r="N19" s="58"/>
      <c r="O19" s="35" t="s">
        <v>24</v>
      </c>
      <c r="P19" s="35" t="s">
        <v>25</v>
      </c>
      <c r="Q19" s="58"/>
      <c r="R19" s="58"/>
      <c r="S19" s="58"/>
      <c r="T19" s="58"/>
      <c r="U19" s="58"/>
      <c r="V19" s="63"/>
    </row>
    <row r="20" spans="1:22" s="50" customFormat="1" ht="108" customHeight="1" thickBot="1" x14ac:dyDescent="0.45">
      <c r="A20" s="43" t="s">
        <v>77</v>
      </c>
      <c r="B20" s="39" t="s">
        <v>28</v>
      </c>
      <c r="C20" s="39" t="s">
        <v>50</v>
      </c>
      <c r="D20" s="39" t="s">
        <v>51</v>
      </c>
      <c r="E20" s="40" t="s">
        <v>54</v>
      </c>
      <c r="F20" s="43" t="s">
        <v>39</v>
      </c>
      <c r="G20" s="44">
        <v>44713</v>
      </c>
      <c r="H20" s="44">
        <v>45689</v>
      </c>
      <c r="I20" s="41">
        <v>100000</v>
      </c>
      <c r="J20" s="42">
        <v>11676.57</v>
      </c>
      <c r="K20" s="42">
        <v>25</v>
      </c>
      <c r="L20" s="42">
        <f t="shared" ref="L20" si="0">ROUNDUP(I20*2.87%,2)</f>
        <v>2870</v>
      </c>
      <c r="M20" s="42">
        <f t="shared" ref="M20" si="1">+I20*7.1%</f>
        <v>7099.9999999999991</v>
      </c>
      <c r="N20" s="42">
        <v>928.92</v>
      </c>
      <c r="O20" s="42">
        <f t="shared" ref="O20" si="2">+I20*3.04%</f>
        <v>3040</v>
      </c>
      <c r="P20" s="42">
        <f>ROUNDUP(I20*7.09%,2)</f>
        <v>7090</v>
      </c>
      <c r="Q20" s="42">
        <v>1715.46</v>
      </c>
      <c r="R20" s="42">
        <f t="shared" ref="R20" si="3">+J20+K20+L20+M20+N20+O20+P20+Q20</f>
        <v>34445.949999999997</v>
      </c>
      <c r="S20" s="42">
        <f>ROUNDUP(J20+K20+L20+O20+Q20,2)</f>
        <v>19327.03</v>
      </c>
      <c r="T20" s="42">
        <f t="shared" ref="T20" si="4">+M20+N20+P20</f>
        <v>15118.919999999998</v>
      </c>
      <c r="U20" s="41">
        <f t="shared" ref="U20" si="5">+I20-S20</f>
        <v>80672.97</v>
      </c>
      <c r="V20" s="49">
        <v>112</v>
      </c>
    </row>
    <row r="21" spans="1:22" s="45" customFormat="1" ht="108" customHeight="1" thickBot="1" x14ac:dyDescent="0.45">
      <c r="A21" s="43" t="s">
        <v>78</v>
      </c>
      <c r="B21" s="39" t="s">
        <v>29</v>
      </c>
      <c r="C21" s="39" t="s">
        <v>30</v>
      </c>
      <c r="D21" s="39" t="s">
        <v>31</v>
      </c>
      <c r="E21" s="40" t="s">
        <v>55</v>
      </c>
      <c r="F21" s="43" t="s">
        <v>39</v>
      </c>
      <c r="G21" s="44">
        <v>44713</v>
      </c>
      <c r="H21" s="44">
        <v>45689</v>
      </c>
      <c r="I21" s="41">
        <v>40000</v>
      </c>
      <c r="J21" s="42">
        <v>442</v>
      </c>
      <c r="K21" s="42">
        <v>25</v>
      </c>
      <c r="L21" s="42">
        <f t="shared" ref="L21:L38" si="6">ROUNDUP(I21*2.87%,2)</f>
        <v>1148</v>
      </c>
      <c r="M21" s="42">
        <f t="shared" ref="M21:M38" si="7">+I21*7.1%</f>
        <v>2839.9999999999995</v>
      </c>
      <c r="N21" s="42">
        <f t="shared" ref="N21:N38" si="8">+I21*1.2%</f>
        <v>480</v>
      </c>
      <c r="O21" s="42">
        <f t="shared" ref="O21:O38" si="9">+I21*3.04%</f>
        <v>1216</v>
      </c>
      <c r="P21" s="42">
        <f>ROUNDUP(I21*7.09%,2)</f>
        <v>2836</v>
      </c>
      <c r="Q21" s="42">
        <v>0</v>
      </c>
      <c r="R21" s="42">
        <f t="shared" ref="R21:R38" si="10">+J21+K21+L21+M21+N21+O21+P21+Q21</f>
        <v>8987</v>
      </c>
      <c r="S21" s="42">
        <v>2831.65</v>
      </c>
      <c r="T21" s="42">
        <f t="shared" ref="T21:T38" si="11">+M21+N21+P21</f>
        <v>6156</v>
      </c>
      <c r="U21" s="41">
        <f t="shared" ref="U21:U38" si="12">+I21-S21</f>
        <v>37168.35</v>
      </c>
      <c r="V21" s="51">
        <v>112</v>
      </c>
    </row>
    <row r="22" spans="1:22" s="45" customFormat="1" ht="95.25" customHeight="1" thickBot="1" x14ac:dyDescent="0.45">
      <c r="A22" s="43" t="s">
        <v>79</v>
      </c>
      <c r="B22" s="39" t="s">
        <v>33</v>
      </c>
      <c r="C22" s="39" t="s">
        <v>34</v>
      </c>
      <c r="D22" s="39" t="s">
        <v>35</v>
      </c>
      <c r="E22" s="40" t="s">
        <v>54</v>
      </c>
      <c r="F22" s="43" t="s">
        <v>39</v>
      </c>
      <c r="G22" s="44">
        <v>44743</v>
      </c>
      <c r="H22" s="44">
        <v>45689</v>
      </c>
      <c r="I22" s="41">
        <v>60000</v>
      </c>
      <c r="J22" s="42">
        <v>3486.65</v>
      </c>
      <c r="K22" s="42">
        <v>25</v>
      </c>
      <c r="L22" s="42">
        <f t="shared" si="6"/>
        <v>1722</v>
      </c>
      <c r="M22" s="42">
        <f t="shared" si="7"/>
        <v>4260</v>
      </c>
      <c r="N22" s="42">
        <f t="shared" si="8"/>
        <v>720</v>
      </c>
      <c r="O22" s="42">
        <f t="shared" si="9"/>
        <v>1824</v>
      </c>
      <c r="P22" s="42">
        <f t="shared" ref="P22:P38" si="13">ROUNDUP(I22*7.09%,2)</f>
        <v>4254</v>
      </c>
      <c r="Q22" s="42">
        <v>0</v>
      </c>
      <c r="R22" s="42">
        <f t="shared" si="10"/>
        <v>16291.65</v>
      </c>
      <c r="S22" s="42">
        <f>ROUNDUP(J22+K22+L22+O22+Q22,2)</f>
        <v>7057.65</v>
      </c>
      <c r="T22" s="42">
        <f t="shared" si="11"/>
        <v>9234</v>
      </c>
      <c r="U22" s="41">
        <f t="shared" si="12"/>
        <v>52942.35</v>
      </c>
      <c r="V22" s="43">
        <v>112</v>
      </c>
    </row>
    <row r="23" spans="1:22" s="45" customFormat="1" ht="105" customHeight="1" thickBot="1" x14ac:dyDescent="0.45">
      <c r="A23" s="43" t="s">
        <v>80</v>
      </c>
      <c r="B23" s="39" t="s">
        <v>36</v>
      </c>
      <c r="C23" s="39" t="s">
        <v>37</v>
      </c>
      <c r="D23" s="39" t="s">
        <v>38</v>
      </c>
      <c r="E23" s="40" t="s">
        <v>54</v>
      </c>
      <c r="F23" s="43" t="s">
        <v>39</v>
      </c>
      <c r="G23" s="44">
        <v>44743</v>
      </c>
      <c r="H23" s="44">
        <v>45689</v>
      </c>
      <c r="I23" s="41">
        <v>60000</v>
      </c>
      <c r="J23" s="42">
        <v>3143.56</v>
      </c>
      <c r="K23" s="42">
        <v>25</v>
      </c>
      <c r="L23" s="42">
        <f t="shared" si="6"/>
        <v>1722</v>
      </c>
      <c r="M23" s="42">
        <f t="shared" si="7"/>
        <v>4260</v>
      </c>
      <c r="N23" s="42">
        <f t="shared" si="8"/>
        <v>720</v>
      </c>
      <c r="O23" s="42">
        <f t="shared" si="9"/>
        <v>1824</v>
      </c>
      <c r="P23" s="42">
        <f t="shared" si="13"/>
        <v>4254</v>
      </c>
      <c r="Q23" s="42">
        <v>1715.46</v>
      </c>
      <c r="R23" s="42">
        <f t="shared" si="10"/>
        <v>17664.02</v>
      </c>
      <c r="S23" s="42">
        <v>8430.02</v>
      </c>
      <c r="T23" s="42">
        <f t="shared" si="11"/>
        <v>9234</v>
      </c>
      <c r="U23" s="41">
        <f t="shared" si="12"/>
        <v>51569.979999999996</v>
      </c>
      <c r="V23" s="43">
        <v>112</v>
      </c>
    </row>
    <row r="24" spans="1:22" s="45" customFormat="1" ht="143.25" customHeight="1" thickBot="1" x14ac:dyDescent="0.45">
      <c r="A24" s="43" t="s">
        <v>106</v>
      </c>
      <c r="B24" s="39" t="s">
        <v>40</v>
      </c>
      <c r="C24" s="45" t="s">
        <v>26</v>
      </c>
      <c r="D24" s="39" t="s">
        <v>41</v>
      </c>
      <c r="E24" s="40" t="s">
        <v>54</v>
      </c>
      <c r="F24" s="43" t="s">
        <v>39</v>
      </c>
      <c r="G24" s="44">
        <v>44774</v>
      </c>
      <c r="H24" s="44">
        <v>45689</v>
      </c>
      <c r="I24" s="41">
        <v>25000</v>
      </c>
      <c r="J24" s="42">
        <v>0</v>
      </c>
      <c r="K24" s="42">
        <v>25</v>
      </c>
      <c r="L24" s="42">
        <f t="shared" si="6"/>
        <v>717.5</v>
      </c>
      <c r="M24" s="42">
        <f t="shared" si="7"/>
        <v>1774.9999999999998</v>
      </c>
      <c r="N24" s="42">
        <f t="shared" si="8"/>
        <v>300</v>
      </c>
      <c r="O24" s="42">
        <f t="shared" si="9"/>
        <v>760</v>
      </c>
      <c r="P24" s="42">
        <f t="shared" si="13"/>
        <v>1772.5</v>
      </c>
      <c r="Q24" s="42">
        <v>0</v>
      </c>
      <c r="R24" s="42">
        <f t="shared" si="10"/>
        <v>5350</v>
      </c>
      <c r="S24" s="42">
        <f t="shared" ref="S24:S38" si="14">ROUNDUP(J24+K24+L24+O24+Q24,2)</f>
        <v>1502.5</v>
      </c>
      <c r="T24" s="42">
        <f t="shared" si="11"/>
        <v>3847.5</v>
      </c>
      <c r="U24" s="41">
        <f t="shared" si="12"/>
        <v>23497.5</v>
      </c>
      <c r="V24" s="43">
        <v>112</v>
      </c>
    </row>
    <row r="25" spans="1:22" s="45" customFormat="1" ht="138" customHeight="1" thickBot="1" x14ac:dyDescent="0.45">
      <c r="A25" s="43" t="s">
        <v>105</v>
      </c>
      <c r="B25" s="39" t="s">
        <v>42</v>
      </c>
      <c r="C25" s="39" t="s">
        <v>26</v>
      </c>
      <c r="D25" s="39" t="s">
        <v>41</v>
      </c>
      <c r="E25" s="40" t="s">
        <v>54</v>
      </c>
      <c r="F25" s="43" t="s">
        <v>39</v>
      </c>
      <c r="G25" s="44">
        <v>44774</v>
      </c>
      <c r="H25" s="44">
        <v>45689</v>
      </c>
      <c r="I25" s="41">
        <v>25000</v>
      </c>
      <c r="J25" s="42">
        <v>0</v>
      </c>
      <c r="K25" s="42">
        <v>25</v>
      </c>
      <c r="L25" s="42">
        <f t="shared" si="6"/>
        <v>717.5</v>
      </c>
      <c r="M25" s="42">
        <f t="shared" si="7"/>
        <v>1774.9999999999998</v>
      </c>
      <c r="N25" s="42">
        <f t="shared" si="8"/>
        <v>300</v>
      </c>
      <c r="O25" s="42">
        <f t="shared" si="9"/>
        <v>760</v>
      </c>
      <c r="P25" s="42">
        <f t="shared" si="13"/>
        <v>1772.5</v>
      </c>
      <c r="Q25" s="42">
        <v>0</v>
      </c>
      <c r="R25" s="42">
        <f t="shared" si="10"/>
        <v>5350</v>
      </c>
      <c r="S25" s="42">
        <f t="shared" si="14"/>
        <v>1502.5</v>
      </c>
      <c r="T25" s="42">
        <f t="shared" si="11"/>
        <v>3847.5</v>
      </c>
      <c r="U25" s="41">
        <f t="shared" si="12"/>
        <v>23497.5</v>
      </c>
      <c r="V25" s="43">
        <v>112</v>
      </c>
    </row>
    <row r="26" spans="1:22" s="45" customFormat="1" ht="120" customHeight="1" thickBot="1" x14ac:dyDescent="0.45">
      <c r="A26" s="43" t="s">
        <v>91</v>
      </c>
      <c r="B26" s="39" t="s">
        <v>90</v>
      </c>
      <c r="C26" s="39" t="s">
        <v>89</v>
      </c>
      <c r="D26" s="39" t="s">
        <v>88</v>
      </c>
      <c r="E26" s="40" t="s">
        <v>55</v>
      </c>
      <c r="F26" s="43" t="s">
        <v>39</v>
      </c>
      <c r="G26" s="44">
        <v>45323</v>
      </c>
      <c r="H26" s="44">
        <v>45689</v>
      </c>
      <c r="I26" s="41">
        <v>26000</v>
      </c>
      <c r="J26" s="42">
        <v>0</v>
      </c>
      <c r="K26" s="42">
        <v>25</v>
      </c>
      <c r="L26" s="42">
        <f t="shared" si="6"/>
        <v>746.2</v>
      </c>
      <c r="M26" s="42">
        <f t="shared" si="7"/>
        <v>1845.9999999999998</v>
      </c>
      <c r="N26" s="42">
        <f t="shared" si="8"/>
        <v>312</v>
      </c>
      <c r="O26" s="42">
        <f t="shared" si="9"/>
        <v>790.4</v>
      </c>
      <c r="P26" s="42">
        <f t="shared" si="13"/>
        <v>1843.4</v>
      </c>
      <c r="Q26" s="42">
        <v>0</v>
      </c>
      <c r="R26" s="42">
        <f t="shared" si="10"/>
        <v>5563</v>
      </c>
      <c r="S26" s="42">
        <f t="shared" si="14"/>
        <v>1561.6</v>
      </c>
      <c r="T26" s="42">
        <f t="shared" si="11"/>
        <v>4001.4</v>
      </c>
      <c r="U26" s="41">
        <f t="shared" si="12"/>
        <v>24438.400000000001</v>
      </c>
      <c r="V26" s="43">
        <v>112</v>
      </c>
    </row>
    <row r="27" spans="1:22" s="45" customFormat="1" ht="135" customHeight="1" thickBot="1" x14ac:dyDescent="0.45">
      <c r="A27" s="43" t="s">
        <v>102</v>
      </c>
      <c r="B27" s="39" t="s">
        <v>45</v>
      </c>
      <c r="C27" s="39" t="s">
        <v>46</v>
      </c>
      <c r="D27" s="39" t="s">
        <v>47</v>
      </c>
      <c r="E27" s="40" t="s">
        <v>54</v>
      </c>
      <c r="F27" s="43" t="s">
        <v>39</v>
      </c>
      <c r="G27" s="44">
        <v>44774</v>
      </c>
      <c r="H27" s="44">
        <v>45689</v>
      </c>
      <c r="I27" s="41">
        <v>30000</v>
      </c>
      <c r="J27" s="42">
        <v>0</v>
      </c>
      <c r="K27" s="42">
        <v>25</v>
      </c>
      <c r="L27" s="42">
        <f t="shared" si="6"/>
        <v>861</v>
      </c>
      <c r="M27" s="42">
        <f t="shared" si="7"/>
        <v>2130</v>
      </c>
      <c r="N27" s="42">
        <f t="shared" si="8"/>
        <v>360</v>
      </c>
      <c r="O27" s="42">
        <f t="shared" si="9"/>
        <v>912</v>
      </c>
      <c r="P27" s="42">
        <f t="shared" si="13"/>
        <v>2127</v>
      </c>
      <c r="Q27" s="42">
        <v>0</v>
      </c>
      <c r="R27" s="42">
        <f t="shared" si="10"/>
        <v>6415</v>
      </c>
      <c r="S27" s="42">
        <f t="shared" si="14"/>
        <v>1798</v>
      </c>
      <c r="T27" s="42">
        <f t="shared" si="11"/>
        <v>4617</v>
      </c>
      <c r="U27" s="41">
        <f t="shared" si="12"/>
        <v>28202</v>
      </c>
      <c r="V27" s="43">
        <v>112</v>
      </c>
    </row>
    <row r="28" spans="1:22" s="45" customFormat="1" ht="138" customHeight="1" thickBot="1" x14ac:dyDescent="0.45">
      <c r="A28" s="43" t="s">
        <v>103</v>
      </c>
      <c r="B28" s="39" t="s">
        <v>48</v>
      </c>
      <c r="C28" s="39" t="s">
        <v>26</v>
      </c>
      <c r="D28" s="39" t="s">
        <v>41</v>
      </c>
      <c r="E28" s="40" t="s">
        <v>54</v>
      </c>
      <c r="F28" s="43" t="s">
        <v>39</v>
      </c>
      <c r="G28" s="44">
        <v>44774</v>
      </c>
      <c r="H28" s="44">
        <v>45689</v>
      </c>
      <c r="I28" s="41">
        <v>35000</v>
      </c>
      <c r="J28" s="42">
        <v>0</v>
      </c>
      <c r="K28" s="42">
        <v>25</v>
      </c>
      <c r="L28" s="42">
        <f t="shared" si="6"/>
        <v>1004.5</v>
      </c>
      <c r="M28" s="42">
        <f t="shared" si="7"/>
        <v>2485</v>
      </c>
      <c r="N28" s="42">
        <f t="shared" si="8"/>
        <v>420</v>
      </c>
      <c r="O28" s="42">
        <f t="shared" si="9"/>
        <v>1064</v>
      </c>
      <c r="P28" s="42">
        <f t="shared" si="13"/>
        <v>2481.5</v>
      </c>
      <c r="Q28" s="42">
        <v>0</v>
      </c>
      <c r="R28" s="42">
        <f t="shared" si="10"/>
        <v>7480</v>
      </c>
      <c r="S28" s="42">
        <f t="shared" si="14"/>
        <v>2093.5</v>
      </c>
      <c r="T28" s="42">
        <f t="shared" si="11"/>
        <v>5386.5</v>
      </c>
      <c r="U28" s="41">
        <f t="shared" si="12"/>
        <v>32906.5</v>
      </c>
      <c r="V28" s="43">
        <v>112</v>
      </c>
    </row>
    <row r="29" spans="1:22" s="45" customFormat="1" ht="129.75" customHeight="1" thickBot="1" x14ac:dyDescent="0.45">
      <c r="A29" s="43" t="s">
        <v>104</v>
      </c>
      <c r="B29" s="39" t="s">
        <v>49</v>
      </c>
      <c r="C29" s="39" t="s">
        <v>26</v>
      </c>
      <c r="D29" s="39" t="s">
        <v>41</v>
      </c>
      <c r="E29" s="40" t="s">
        <v>54</v>
      </c>
      <c r="F29" s="43" t="s">
        <v>39</v>
      </c>
      <c r="G29" s="44">
        <v>44774</v>
      </c>
      <c r="H29" s="44">
        <v>45689</v>
      </c>
      <c r="I29" s="41">
        <v>16500</v>
      </c>
      <c r="J29" s="42">
        <v>0</v>
      </c>
      <c r="K29" s="42">
        <v>25</v>
      </c>
      <c r="L29" s="42">
        <f t="shared" si="6"/>
        <v>473.55</v>
      </c>
      <c r="M29" s="42">
        <f t="shared" si="7"/>
        <v>1171.5</v>
      </c>
      <c r="N29" s="42">
        <f t="shared" si="8"/>
        <v>198</v>
      </c>
      <c r="O29" s="42">
        <f t="shared" si="9"/>
        <v>501.6</v>
      </c>
      <c r="P29" s="42">
        <f t="shared" si="13"/>
        <v>1169.8499999999999</v>
      </c>
      <c r="Q29" s="42">
        <v>0</v>
      </c>
      <c r="R29" s="42">
        <f t="shared" si="10"/>
        <v>3539.5</v>
      </c>
      <c r="S29" s="42">
        <f t="shared" si="14"/>
        <v>1000.15</v>
      </c>
      <c r="T29" s="42">
        <f t="shared" si="11"/>
        <v>2539.35</v>
      </c>
      <c r="U29" s="41">
        <f t="shared" si="12"/>
        <v>15499.85</v>
      </c>
      <c r="V29" s="43">
        <v>112</v>
      </c>
    </row>
    <row r="30" spans="1:22" s="45" customFormat="1" ht="110.25" customHeight="1" thickBot="1" x14ac:dyDescent="0.45">
      <c r="A30" s="43" t="s">
        <v>57</v>
      </c>
      <c r="B30" s="48" t="s">
        <v>58</v>
      </c>
      <c r="C30" s="39" t="s">
        <v>59</v>
      </c>
      <c r="D30" s="39" t="s">
        <v>60</v>
      </c>
      <c r="E30" s="40" t="s">
        <v>55</v>
      </c>
      <c r="F30" s="43" t="s">
        <v>39</v>
      </c>
      <c r="G30" s="44">
        <v>44621</v>
      </c>
      <c r="H30" s="44">
        <v>45689</v>
      </c>
      <c r="I30" s="41">
        <v>45000</v>
      </c>
      <c r="J30" s="42">
        <v>1148.33</v>
      </c>
      <c r="K30" s="42">
        <v>25</v>
      </c>
      <c r="L30" s="42">
        <f t="shared" si="6"/>
        <v>1291.5</v>
      </c>
      <c r="M30" s="42">
        <f t="shared" si="7"/>
        <v>3194.9999999999995</v>
      </c>
      <c r="N30" s="42">
        <f t="shared" si="8"/>
        <v>540</v>
      </c>
      <c r="O30" s="42">
        <f t="shared" si="9"/>
        <v>1368</v>
      </c>
      <c r="P30" s="42">
        <f t="shared" si="13"/>
        <v>3190.5</v>
      </c>
      <c r="Q30" s="42">
        <v>0</v>
      </c>
      <c r="R30" s="42">
        <f t="shared" si="10"/>
        <v>10758.33</v>
      </c>
      <c r="S30" s="42">
        <f t="shared" si="14"/>
        <v>3832.83</v>
      </c>
      <c r="T30" s="42">
        <f t="shared" si="11"/>
        <v>6925.5</v>
      </c>
      <c r="U30" s="41">
        <f t="shared" si="12"/>
        <v>41167.17</v>
      </c>
      <c r="V30" s="43">
        <v>112</v>
      </c>
    </row>
    <row r="31" spans="1:22" s="45" customFormat="1" ht="90" customHeight="1" thickBot="1" x14ac:dyDescent="0.45">
      <c r="A31" s="43" t="s">
        <v>61</v>
      </c>
      <c r="B31" s="48" t="s">
        <v>62</v>
      </c>
      <c r="C31" s="39" t="s">
        <v>63</v>
      </c>
      <c r="D31" s="39" t="s">
        <v>64</v>
      </c>
      <c r="E31" s="40" t="s">
        <v>54</v>
      </c>
      <c r="F31" s="43" t="s">
        <v>39</v>
      </c>
      <c r="G31" s="44">
        <v>44621</v>
      </c>
      <c r="H31" s="44">
        <v>45689</v>
      </c>
      <c r="I31" s="41">
        <v>30000</v>
      </c>
      <c r="J31" s="42">
        <v>0</v>
      </c>
      <c r="K31" s="42">
        <v>25</v>
      </c>
      <c r="L31" s="42">
        <f t="shared" si="6"/>
        <v>861</v>
      </c>
      <c r="M31" s="42">
        <f t="shared" si="7"/>
        <v>2130</v>
      </c>
      <c r="N31" s="42">
        <f t="shared" si="8"/>
        <v>360</v>
      </c>
      <c r="O31" s="42">
        <f t="shared" si="9"/>
        <v>912</v>
      </c>
      <c r="P31" s="42">
        <f t="shared" si="13"/>
        <v>2127</v>
      </c>
      <c r="Q31" s="42">
        <v>0</v>
      </c>
      <c r="R31" s="42">
        <f t="shared" si="10"/>
        <v>6415</v>
      </c>
      <c r="S31" s="42">
        <f t="shared" si="14"/>
        <v>1798</v>
      </c>
      <c r="T31" s="42">
        <f t="shared" si="11"/>
        <v>4617</v>
      </c>
      <c r="U31" s="41">
        <f t="shared" si="12"/>
        <v>28202</v>
      </c>
      <c r="V31" s="43">
        <v>112</v>
      </c>
    </row>
    <row r="32" spans="1:22" s="45" customFormat="1" ht="85.5" customHeight="1" thickBot="1" x14ac:dyDescent="0.45">
      <c r="A32" s="43" t="s">
        <v>65</v>
      </c>
      <c r="B32" s="48" t="s">
        <v>66</v>
      </c>
      <c r="C32" s="39" t="s">
        <v>63</v>
      </c>
      <c r="D32" s="39" t="s">
        <v>67</v>
      </c>
      <c r="E32" s="40" t="s">
        <v>54</v>
      </c>
      <c r="F32" s="43" t="s">
        <v>39</v>
      </c>
      <c r="G32" s="44">
        <v>44621</v>
      </c>
      <c r="H32" s="44">
        <v>45689</v>
      </c>
      <c r="I32" s="41">
        <v>30000</v>
      </c>
      <c r="J32" s="42">
        <v>0</v>
      </c>
      <c r="K32" s="42">
        <v>25</v>
      </c>
      <c r="L32" s="42">
        <f t="shared" si="6"/>
        <v>861</v>
      </c>
      <c r="M32" s="42">
        <f t="shared" si="7"/>
        <v>2130</v>
      </c>
      <c r="N32" s="42">
        <f t="shared" si="8"/>
        <v>360</v>
      </c>
      <c r="O32" s="42">
        <f t="shared" si="9"/>
        <v>912</v>
      </c>
      <c r="P32" s="42">
        <f t="shared" si="13"/>
        <v>2127</v>
      </c>
      <c r="Q32" s="42">
        <v>0</v>
      </c>
      <c r="R32" s="42">
        <f t="shared" si="10"/>
        <v>6415</v>
      </c>
      <c r="S32" s="42">
        <f t="shared" si="14"/>
        <v>1798</v>
      </c>
      <c r="T32" s="42">
        <f t="shared" si="11"/>
        <v>4617</v>
      </c>
      <c r="U32" s="41">
        <f t="shared" si="12"/>
        <v>28202</v>
      </c>
      <c r="V32" s="43">
        <v>112</v>
      </c>
    </row>
    <row r="33" spans="1:22" s="45" customFormat="1" ht="98.25" customHeight="1" thickBot="1" x14ac:dyDescent="0.45">
      <c r="A33" s="43" t="s">
        <v>68</v>
      </c>
      <c r="B33" s="48" t="s">
        <v>69</v>
      </c>
      <c r="C33" s="39" t="s">
        <v>84</v>
      </c>
      <c r="D33" s="39" t="s">
        <v>85</v>
      </c>
      <c r="E33" s="40" t="s">
        <v>54</v>
      </c>
      <c r="F33" s="43" t="s">
        <v>39</v>
      </c>
      <c r="G33" s="44">
        <v>44835</v>
      </c>
      <c r="H33" s="44">
        <v>45689</v>
      </c>
      <c r="I33" s="41">
        <v>40000</v>
      </c>
      <c r="J33" s="42">
        <v>442.65</v>
      </c>
      <c r="K33" s="42">
        <v>25</v>
      </c>
      <c r="L33" s="42">
        <f t="shared" si="6"/>
        <v>1148</v>
      </c>
      <c r="M33" s="42">
        <f t="shared" si="7"/>
        <v>2839.9999999999995</v>
      </c>
      <c r="N33" s="42">
        <f t="shared" si="8"/>
        <v>480</v>
      </c>
      <c r="O33" s="42">
        <f t="shared" si="9"/>
        <v>1216</v>
      </c>
      <c r="P33" s="42">
        <f t="shared" si="13"/>
        <v>2836</v>
      </c>
      <c r="Q33" s="42">
        <v>0</v>
      </c>
      <c r="R33" s="42">
        <f t="shared" si="10"/>
        <v>8987.65</v>
      </c>
      <c r="S33" s="42">
        <f t="shared" si="14"/>
        <v>2831.65</v>
      </c>
      <c r="T33" s="42">
        <f t="shared" si="11"/>
        <v>6156</v>
      </c>
      <c r="U33" s="41">
        <f t="shared" si="12"/>
        <v>37168.35</v>
      </c>
      <c r="V33" s="43">
        <v>112</v>
      </c>
    </row>
    <row r="34" spans="1:22" s="45" customFormat="1" ht="147.75" customHeight="1" thickBot="1" x14ac:dyDescent="0.45">
      <c r="A34" s="43" t="s">
        <v>70</v>
      </c>
      <c r="B34" s="39" t="s">
        <v>71</v>
      </c>
      <c r="C34" s="39" t="s">
        <v>26</v>
      </c>
      <c r="D34" s="39" t="s">
        <v>41</v>
      </c>
      <c r="E34" s="40" t="s">
        <v>54</v>
      </c>
      <c r="F34" s="43" t="s">
        <v>39</v>
      </c>
      <c r="G34" s="44">
        <v>44652</v>
      </c>
      <c r="H34" s="44">
        <v>45689</v>
      </c>
      <c r="I34" s="41">
        <v>30000</v>
      </c>
      <c r="J34" s="42">
        <v>0</v>
      </c>
      <c r="K34" s="42">
        <v>25</v>
      </c>
      <c r="L34" s="42">
        <f t="shared" si="6"/>
        <v>861</v>
      </c>
      <c r="M34" s="42">
        <f t="shared" si="7"/>
        <v>2130</v>
      </c>
      <c r="N34" s="42">
        <f t="shared" si="8"/>
        <v>360</v>
      </c>
      <c r="O34" s="42">
        <f t="shared" si="9"/>
        <v>912</v>
      </c>
      <c r="P34" s="42">
        <f t="shared" si="13"/>
        <v>2127</v>
      </c>
      <c r="Q34" s="42">
        <v>0</v>
      </c>
      <c r="R34" s="42">
        <f t="shared" si="10"/>
        <v>6415</v>
      </c>
      <c r="S34" s="42">
        <f t="shared" si="14"/>
        <v>1798</v>
      </c>
      <c r="T34" s="42">
        <f t="shared" si="11"/>
        <v>4617</v>
      </c>
      <c r="U34" s="41">
        <f t="shared" si="12"/>
        <v>28202</v>
      </c>
      <c r="V34" s="43">
        <v>112</v>
      </c>
    </row>
    <row r="35" spans="1:22" s="45" customFormat="1" ht="158.25" customHeight="1" thickBot="1" x14ac:dyDescent="0.45">
      <c r="A35" s="43" t="s">
        <v>82</v>
      </c>
      <c r="B35" s="39" t="s">
        <v>83</v>
      </c>
      <c r="C35" s="39" t="s">
        <v>26</v>
      </c>
      <c r="D35" s="39" t="s">
        <v>41</v>
      </c>
      <c r="E35" s="40" t="s">
        <v>54</v>
      </c>
      <c r="F35" s="43" t="s">
        <v>39</v>
      </c>
      <c r="G35" s="44">
        <v>44652</v>
      </c>
      <c r="H35" s="44">
        <v>45689</v>
      </c>
      <c r="I35" s="41">
        <v>30000</v>
      </c>
      <c r="J35" s="42">
        <v>0</v>
      </c>
      <c r="K35" s="42">
        <v>25</v>
      </c>
      <c r="L35" s="42">
        <f t="shared" si="6"/>
        <v>861</v>
      </c>
      <c r="M35" s="42">
        <f t="shared" si="7"/>
        <v>2130</v>
      </c>
      <c r="N35" s="42">
        <f t="shared" si="8"/>
        <v>360</v>
      </c>
      <c r="O35" s="42">
        <f t="shared" si="9"/>
        <v>912</v>
      </c>
      <c r="P35" s="42">
        <f t="shared" si="13"/>
        <v>2127</v>
      </c>
      <c r="Q35" s="42">
        <v>0</v>
      </c>
      <c r="R35" s="42">
        <f t="shared" si="10"/>
        <v>6415</v>
      </c>
      <c r="S35" s="42">
        <f t="shared" si="14"/>
        <v>1798</v>
      </c>
      <c r="T35" s="42">
        <f t="shared" si="11"/>
        <v>4617</v>
      </c>
      <c r="U35" s="41">
        <f t="shared" si="12"/>
        <v>28202</v>
      </c>
      <c r="V35" s="43">
        <v>112</v>
      </c>
    </row>
    <row r="36" spans="1:22" s="45" customFormat="1" ht="117.75" customHeight="1" thickBot="1" x14ac:dyDescent="0.45">
      <c r="A36" s="43" t="s">
        <v>72</v>
      </c>
      <c r="B36" s="48" t="s">
        <v>73</v>
      </c>
      <c r="C36" s="39" t="s">
        <v>27</v>
      </c>
      <c r="D36" s="39" t="s">
        <v>74</v>
      </c>
      <c r="E36" s="40" t="s">
        <v>55</v>
      </c>
      <c r="F36" s="43" t="s">
        <v>39</v>
      </c>
      <c r="G36" s="44">
        <v>44652</v>
      </c>
      <c r="H36" s="44">
        <v>45689</v>
      </c>
      <c r="I36" s="41">
        <v>45000</v>
      </c>
      <c r="J36" s="42">
        <v>1148.33</v>
      </c>
      <c r="K36" s="42">
        <v>25</v>
      </c>
      <c r="L36" s="42">
        <f t="shared" si="6"/>
        <v>1291.5</v>
      </c>
      <c r="M36" s="42">
        <f t="shared" si="7"/>
        <v>3194.9999999999995</v>
      </c>
      <c r="N36" s="42">
        <f t="shared" si="8"/>
        <v>540</v>
      </c>
      <c r="O36" s="42">
        <f t="shared" si="9"/>
        <v>1368</v>
      </c>
      <c r="P36" s="42">
        <f t="shared" si="13"/>
        <v>3190.5</v>
      </c>
      <c r="Q36" s="42">
        <v>0</v>
      </c>
      <c r="R36" s="42">
        <f t="shared" si="10"/>
        <v>10758.33</v>
      </c>
      <c r="S36" s="42">
        <f t="shared" si="14"/>
        <v>3832.83</v>
      </c>
      <c r="T36" s="42">
        <f t="shared" si="11"/>
        <v>6925.5</v>
      </c>
      <c r="U36" s="41">
        <f t="shared" si="12"/>
        <v>41167.17</v>
      </c>
      <c r="V36" s="43">
        <v>112</v>
      </c>
    </row>
    <row r="37" spans="1:22" s="45" customFormat="1" ht="128.25" customHeight="1" thickBot="1" x14ac:dyDescent="0.45">
      <c r="A37" s="43" t="s">
        <v>75</v>
      </c>
      <c r="B37" s="48" t="s">
        <v>86</v>
      </c>
      <c r="C37" s="39" t="s">
        <v>63</v>
      </c>
      <c r="D37" s="39" t="s">
        <v>76</v>
      </c>
      <c r="E37" s="40" t="s">
        <v>54</v>
      </c>
      <c r="F37" s="43" t="s">
        <v>39</v>
      </c>
      <c r="G37" s="44">
        <v>44713</v>
      </c>
      <c r="H37" s="44">
        <v>45689</v>
      </c>
      <c r="I37" s="41">
        <v>30000</v>
      </c>
      <c r="J37" s="42">
        <v>0</v>
      </c>
      <c r="K37" s="42">
        <v>25</v>
      </c>
      <c r="L37" s="42">
        <f t="shared" si="6"/>
        <v>861</v>
      </c>
      <c r="M37" s="42">
        <f t="shared" si="7"/>
        <v>2130</v>
      </c>
      <c r="N37" s="42">
        <f t="shared" si="8"/>
        <v>360</v>
      </c>
      <c r="O37" s="42">
        <f t="shared" si="9"/>
        <v>912</v>
      </c>
      <c r="P37" s="42">
        <f t="shared" si="13"/>
        <v>2127</v>
      </c>
      <c r="Q37" s="42">
        <v>0</v>
      </c>
      <c r="R37" s="42">
        <f t="shared" si="10"/>
        <v>6415</v>
      </c>
      <c r="S37" s="42">
        <f t="shared" si="14"/>
        <v>1798</v>
      </c>
      <c r="T37" s="42">
        <f t="shared" si="11"/>
        <v>4617</v>
      </c>
      <c r="U37" s="41">
        <f t="shared" si="12"/>
        <v>28202</v>
      </c>
      <c r="V37" s="43">
        <v>112</v>
      </c>
    </row>
    <row r="38" spans="1:22" s="45" customFormat="1" ht="128.25" customHeight="1" thickBot="1" x14ac:dyDescent="0.45">
      <c r="A38" s="43" t="s">
        <v>92</v>
      </c>
      <c r="B38" s="48" t="s">
        <v>87</v>
      </c>
      <c r="C38" s="39" t="s">
        <v>43</v>
      </c>
      <c r="D38" s="39" t="s">
        <v>44</v>
      </c>
      <c r="E38" s="40" t="s">
        <v>81</v>
      </c>
      <c r="F38" s="43" t="s">
        <v>39</v>
      </c>
      <c r="G38" s="44">
        <v>44927</v>
      </c>
      <c r="H38" s="44">
        <v>45689</v>
      </c>
      <c r="I38" s="41">
        <v>25000</v>
      </c>
      <c r="J38" s="42">
        <v>0</v>
      </c>
      <c r="K38" s="42">
        <v>25</v>
      </c>
      <c r="L38" s="42">
        <f t="shared" si="6"/>
        <v>717.5</v>
      </c>
      <c r="M38" s="42">
        <f t="shared" si="7"/>
        <v>1774.9999999999998</v>
      </c>
      <c r="N38" s="42">
        <f t="shared" si="8"/>
        <v>300</v>
      </c>
      <c r="O38" s="42">
        <f t="shared" si="9"/>
        <v>760</v>
      </c>
      <c r="P38" s="42">
        <f t="shared" si="13"/>
        <v>1772.5</v>
      </c>
      <c r="Q38" s="42">
        <v>0</v>
      </c>
      <c r="R38" s="42">
        <f t="shared" si="10"/>
        <v>5350</v>
      </c>
      <c r="S38" s="42">
        <f t="shared" si="14"/>
        <v>1502.5</v>
      </c>
      <c r="T38" s="42">
        <f t="shared" si="11"/>
        <v>3847.5</v>
      </c>
      <c r="U38" s="41">
        <f t="shared" si="12"/>
        <v>23497.5</v>
      </c>
      <c r="V38" s="43">
        <v>112</v>
      </c>
    </row>
    <row r="39" spans="1:22" s="45" customFormat="1" ht="128.25" customHeight="1" thickBot="1" x14ac:dyDescent="0.45">
      <c r="A39" s="43" t="s">
        <v>113</v>
      </c>
      <c r="B39" s="48" t="s">
        <v>112</v>
      </c>
      <c r="C39" s="39" t="s">
        <v>115</v>
      </c>
      <c r="D39" s="39" t="s">
        <v>114</v>
      </c>
      <c r="E39" s="40" t="s">
        <v>111</v>
      </c>
      <c r="F39" s="43" t="s">
        <v>39</v>
      </c>
      <c r="G39" s="44">
        <v>45017</v>
      </c>
      <c r="H39" s="44">
        <v>45689</v>
      </c>
      <c r="I39" s="41">
        <v>70000</v>
      </c>
      <c r="J39" s="42">
        <v>5368.45</v>
      </c>
      <c r="K39" s="42">
        <v>25</v>
      </c>
      <c r="L39" s="42">
        <f>ROUNDUP(I39*2.87%,2)</f>
        <v>2009</v>
      </c>
      <c r="M39" s="42">
        <f>ROUNDUP(I39*7.1%,2)</f>
        <v>4970</v>
      </c>
      <c r="N39" s="42">
        <f>+I39*1.2%</f>
        <v>840</v>
      </c>
      <c r="O39" s="42">
        <f>+I39*3.04%</f>
        <v>2128</v>
      </c>
      <c r="P39" s="42">
        <f>+I39*7.09%</f>
        <v>4963</v>
      </c>
      <c r="Q39" s="42">
        <v>0</v>
      </c>
      <c r="R39" s="42">
        <f>+J39+K39+L39+M39+N39+O39+P39+Q39</f>
        <v>20303.45</v>
      </c>
      <c r="S39" s="42">
        <f>ROUNDUP(J39+K39+L39+O39+Q39,2)</f>
        <v>9530.4500000000007</v>
      </c>
      <c r="T39" s="42">
        <f>+M39+N39+P39</f>
        <v>10773</v>
      </c>
      <c r="U39" s="41">
        <f>ROUNDUP(I39-S39,2)</f>
        <v>60469.55</v>
      </c>
      <c r="V39" s="43">
        <v>112</v>
      </c>
    </row>
    <row r="40" spans="1:22" s="45" customFormat="1" ht="128.25" customHeight="1" thickBot="1" x14ac:dyDescent="0.45">
      <c r="A40" s="43" t="s">
        <v>116</v>
      </c>
      <c r="B40" s="48" t="s">
        <v>118</v>
      </c>
      <c r="C40" s="39" t="s">
        <v>115</v>
      </c>
      <c r="D40" s="39" t="s">
        <v>117</v>
      </c>
      <c r="E40" s="40" t="s">
        <v>81</v>
      </c>
      <c r="F40" s="43" t="s">
        <v>39</v>
      </c>
      <c r="G40" s="44">
        <v>45597</v>
      </c>
      <c r="H40" s="44">
        <v>45690</v>
      </c>
      <c r="I40" s="41">
        <v>55000</v>
      </c>
      <c r="J40" s="42">
        <v>2880.15</v>
      </c>
      <c r="K40" s="42">
        <v>25</v>
      </c>
      <c r="L40" s="42">
        <f>ROUNDUP(I40*2.87%,2)</f>
        <v>1578.5</v>
      </c>
      <c r="M40" s="42">
        <f>ROUNDUP(I40*7.1%,2)</f>
        <v>3905</v>
      </c>
      <c r="N40" s="42">
        <f>+I40*1.2%</f>
        <v>660</v>
      </c>
      <c r="O40" s="42">
        <f>+I40*3.04%</f>
        <v>1672</v>
      </c>
      <c r="P40" s="42">
        <f>+I40*7.09%</f>
        <v>3899.5000000000005</v>
      </c>
      <c r="Q40" s="42">
        <v>0</v>
      </c>
      <c r="R40" s="42">
        <f>+J40+K40+L40+M40+N40+O40+P40+Q40</f>
        <v>14620.15</v>
      </c>
      <c r="S40" s="42">
        <f>ROUNDUP(J40+K40+L40+O40+Q40,2)</f>
        <v>6155.65</v>
      </c>
      <c r="T40" s="42">
        <f>+M40+N40+P40</f>
        <v>8464.5</v>
      </c>
      <c r="U40" s="41">
        <f>ROUNDUP(I40-S40,2)</f>
        <v>48844.35</v>
      </c>
      <c r="V40" s="43">
        <v>112</v>
      </c>
    </row>
    <row r="41" spans="1:22" s="45" customFormat="1" ht="128.25" customHeight="1" thickBot="1" x14ac:dyDescent="0.45">
      <c r="A41" s="43" t="s">
        <v>107</v>
      </c>
      <c r="B41" s="48" t="s">
        <v>108</v>
      </c>
      <c r="C41" s="39" t="s">
        <v>109</v>
      </c>
      <c r="D41" s="39" t="s">
        <v>110</v>
      </c>
      <c r="E41" s="40" t="s">
        <v>81</v>
      </c>
      <c r="F41" s="43" t="s">
        <v>39</v>
      </c>
      <c r="G41" s="44">
        <v>45352</v>
      </c>
      <c r="H41" s="44">
        <v>45690</v>
      </c>
      <c r="I41" s="41">
        <v>28350</v>
      </c>
      <c r="J41" s="42">
        <v>0</v>
      </c>
      <c r="K41" s="42">
        <v>25</v>
      </c>
      <c r="L41" s="42">
        <v>0</v>
      </c>
      <c r="M41" s="42">
        <f>ROUNDUP(I41*7.1%,2)</f>
        <v>2012.85</v>
      </c>
      <c r="N41" s="42">
        <f>+I41*1.2%</f>
        <v>340.2</v>
      </c>
      <c r="O41" s="42">
        <f>+I41*3.04%</f>
        <v>861.84</v>
      </c>
      <c r="P41" s="42">
        <f>+I41*7.09%</f>
        <v>2010.0150000000001</v>
      </c>
      <c r="Q41" s="42">
        <v>0</v>
      </c>
      <c r="R41" s="42">
        <f>+J41+K41+L41+M41+N41+O41+P41+Q41</f>
        <v>5249.9049999999997</v>
      </c>
      <c r="S41" s="42">
        <f>ROUNDUP(J41+K41+L41+O41+Q41,2)</f>
        <v>886.84</v>
      </c>
      <c r="T41" s="42">
        <f>+M41+N41+P41</f>
        <v>4363.0649999999996</v>
      </c>
      <c r="U41" s="41">
        <f>ROUNDUP(I41-S41,2)</f>
        <v>27463.16</v>
      </c>
      <c r="V41" s="43">
        <v>112</v>
      </c>
    </row>
    <row r="42" spans="1:22" s="4" customFormat="1" ht="54.95" customHeight="1" thickBot="1" x14ac:dyDescent="0.45">
      <c r="A42" s="66" t="s">
        <v>32</v>
      </c>
      <c r="B42" s="67"/>
      <c r="C42" s="67"/>
      <c r="D42" s="67"/>
      <c r="E42" s="67"/>
      <c r="F42" s="67"/>
      <c r="G42" s="67"/>
      <c r="H42" s="68"/>
      <c r="I42" s="22">
        <f t="shared" ref="I42:U42" si="15">SUM(I20:I41)</f>
        <v>875850</v>
      </c>
      <c r="J42" s="23">
        <f t="shared" si="15"/>
        <v>29736.690000000006</v>
      </c>
      <c r="K42" s="23">
        <f t="shared" si="15"/>
        <v>550</v>
      </c>
      <c r="L42" s="23">
        <f>SUM(L20:L41)</f>
        <v>24323.25</v>
      </c>
      <c r="M42" s="23">
        <f t="shared" si="15"/>
        <v>62185.35</v>
      </c>
      <c r="N42" s="23">
        <f t="shared" si="15"/>
        <v>10239.120000000001</v>
      </c>
      <c r="O42" s="23">
        <f t="shared" si="15"/>
        <v>26625.84</v>
      </c>
      <c r="P42" s="23">
        <f t="shared" si="15"/>
        <v>62097.764999999999</v>
      </c>
      <c r="Q42" s="23">
        <f t="shared" si="15"/>
        <v>3430.92</v>
      </c>
      <c r="R42" s="23">
        <f t="shared" si="15"/>
        <v>219188.935</v>
      </c>
      <c r="S42" s="23">
        <f t="shared" si="15"/>
        <v>84667.349999999991</v>
      </c>
      <c r="T42" s="24">
        <f t="shared" si="15"/>
        <v>134522.23499999999</v>
      </c>
      <c r="U42" s="24">
        <f t="shared" si="15"/>
        <v>791182.65</v>
      </c>
      <c r="V42" s="36"/>
    </row>
    <row r="43" spans="1:22" s="4" customFormat="1" ht="30" x14ac:dyDescent="0.4">
      <c r="A43" s="52" t="s">
        <v>119</v>
      </c>
      <c r="B43" s="52"/>
      <c r="C43" s="6"/>
      <c r="D43" s="6"/>
      <c r="E43" s="6"/>
      <c r="F43" s="6"/>
      <c r="G43" s="6"/>
      <c r="H43" s="6"/>
      <c r="I43" s="9"/>
      <c r="J43" s="7"/>
      <c r="K43" s="7"/>
      <c r="L43" s="7"/>
      <c r="M43" s="7"/>
      <c r="N43" s="8"/>
      <c r="O43" s="7"/>
      <c r="P43" s="6"/>
      <c r="Q43" s="6"/>
      <c r="R43" s="7"/>
      <c r="S43" s="7"/>
      <c r="T43" s="7"/>
      <c r="U43" s="7"/>
      <c r="V43" s="7"/>
    </row>
    <row r="44" spans="1:22" ht="16.5" x14ac:dyDescent="0.2">
      <c r="A44" s="13"/>
      <c r="B44" s="13"/>
      <c r="C44" s="14"/>
      <c r="D44" s="14"/>
      <c r="E44" s="14"/>
      <c r="F44" s="15"/>
      <c r="G44" s="1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7"/>
      <c r="S44" s="17"/>
    </row>
    <row r="45" spans="1:22" s="4" customFormat="1" ht="30" x14ac:dyDescent="0.4">
      <c r="A45" s="18"/>
      <c r="B45" s="19"/>
      <c r="C45" s="20"/>
      <c r="D45" s="20"/>
      <c r="E45" s="20"/>
      <c r="F45" s="5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1"/>
      <c r="S45" s="11"/>
    </row>
    <row r="46" spans="1:22" s="37" customFormat="1" ht="30" x14ac:dyDescent="0.4">
      <c r="A46" s="46" t="s">
        <v>96</v>
      </c>
      <c r="B46" s="19"/>
      <c r="C46" s="20"/>
      <c r="D46" s="20"/>
      <c r="E46" s="20"/>
      <c r="F46" s="38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37" customFormat="1" ht="30" customHeight="1" x14ac:dyDescent="0.4">
      <c r="A47" s="71" t="s">
        <v>99</v>
      </c>
      <c r="B47" s="71"/>
      <c r="C47" s="71"/>
      <c r="D47" s="71"/>
      <c r="E47" s="71"/>
      <c r="F47" s="7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x14ac:dyDescent="0.4">
      <c r="A48" s="65" t="s">
        <v>97</v>
      </c>
      <c r="B48" s="65"/>
      <c r="C48" s="65"/>
      <c r="D48" s="65"/>
      <c r="E48" s="20"/>
      <c r="F48" s="3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65" t="s">
        <v>100</v>
      </c>
      <c r="B49" s="65"/>
      <c r="C49" s="65"/>
      <c r="D49" s="65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65" t="s">
        <v>101</v>
      </c>
      <c r="B50" s="65"/>
      <c r="C50" s="65"/>
      <c r="D50" s="65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65" t="s">
        <v>98</v>
      </c>
      <c r="B51" s="65"/>
      <c r="C51" s="65"/>
      <c r="D51" s="65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47"/>
      <c r="B52" s="47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47"/>
      <c r="B53" s="47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47"/>
      <c r="B54" s="47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4" customFormat="1" ht="30" x14ac:dyDescent="0.4">
      <c r="A58" s="64" t="s">
        <v>93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1:23" s="4" customFormat="1" ht="30" x14ac:dyDescent="0.4">
      <c r="A59" s="57" t="s">
        <v>94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</row>
    <row r="60" spans="1:23" ht="27" x14ac:dyDescent="0.2">
      <c r="A60" s="57" t="s">
        <v>95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</row>
    <row r="61" spans="1:23" ht="16.5" x14ac:dyDescent="0.2">
      <c r="A61" s="13"/>
      <c r="B61" s="13"/>
      <c r="C61" s="14"/>
      <c r="D61" s="14"/>
      <c r="E61" s="14"/>
      <c r="F61" s="15"/>
      <c r="G61" s="1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7"/>
      <c r="S61" s="17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30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</row>
    <row r="64" spans="1:23" ht="30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spans="1:22" ht="30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spans="1:22" ht="27.75" x14ac:dyDescent="0.35">
      <c r="A66" s="25"/>
      <c r="B66" s="26"/>
      <c r="C66" s="26"/>
      <c r="D66" s="26"/>
      <c r="E66" s="26"/>
      <c r="F66" s="27"/>
      <c r="G66" s="12"/>
      <c r="H66" s="12"/>
      <c r="I66" s="12"/>
      <c r="J66" s="12"/>
      <c r="K66" s="12"/>
      <c r="L66" s="12"/>
      <c r="M66" s="12"/>
      <c r="N66" s="28"/>
      <c r="O66" s="12"/>
      <c r="P66" s="12"/>
      <c r="Q66" s="12"/>
      <c r="R66" s="29"/>
      <c r="S66" s="30"/>
      <c r="T66" s="2"/>
      <c r="U66" s="2"/>
      <c r="V66" s="2"/>
    </row>
    <row r="67" spans="1:22" s="2" customFormat="1" ht="27.75" x14ac:dyDescent="0.4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 s="2" customFormat="1" ht="27" x14ac:dyDescent="0.3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spans="1:22" s="2" customFormat="1" ht="27" x14ac:dyDescent="0.3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spans="1:22" s="2" customFormat="1" ht="27" x14ac:dyDescent="0.35"/>
  </sheetData>
  <autoFilter ref="A18:SN43" xr:uid="{00000000-0001-0000-0000-000000000000}">
    <filterColumn colId="6" showButton="0"/>
    <filterColumn colId="11" showButton="0"/>
    <filterColumn colId="14" showButton="0"/>
  </autoFilter>
  <mergeCells count="40">
    <mergeCell ref="I11:O11"/>
    <mergeCell ref="I12:O12"/>
    <mergeCell ref="I13:O13"/>
    <mergeCell ref="A14:V14"/>
    <mergeCell ref="A15:V15"/>
    <mergeCell ref="A47:F47"/>
    <mergeCell ref="A48:D48"/>
    <mergeCell ref="A49:D49"/>
    <mergeCell ref="L18:M18"/>
    <mergeCell ref="K17:K19"/>
    <mergeCell ref="L17:R17"/>
    <mergeCell ref="I17:I19"/>
    <mergeCell ref="R18:R19"/>
    <mergeCell ref="S18:S19"/>
    <mergeCell ref="A42:H42"/>
    <mergeCell ref="A17:A19"/>
    <mergeCell ref="B17:B19"/>
    <mergeCell ref="G17:H18"/>
    <mergeCell ref="N18:N19"/>
    <mergeCell ref="A63:V63"/>
    <mergeCell ref="A60:W60"/>
    <mergeCell ref="J17:J19"/>
    <mergeCell ref="A59:W59"/>
    <mergeCell ref="F17:F19"/>
    <mergeCell ref="D17:D19"/>
    <mergeCell ref="U17:U19"/>
    <mergeCell ref="T18:T19"/>
    <mergeCell ref="S17:T17"/>
    <mergeCell ref="V17:V19"/>
    <mergeCell ref="A58:W58"/>
    <mergeCell ref="O18:P18"/>
    <mergeCell ref="Q18:Q19"/>
    <mergeCell ref="C17:C19"/>
    <mergeCell ref="A50:D50"/>
    <mergeCell ref="A51:D51"/>
    <mergeCell ref="A68:V68"/>
    <mergeCell ref="A69:V69"/>
    <mergeCell ref="A64:V64"/>
    <mergeCell ref="A65:V65"/>
    <mergeCell ref="A67:V67"/>
  </mergeCells>
  <phoneticPr fontId="14" type="noConversion"/>
  <conditionalFormatting sqref="A66">
    <cfRule type="duplicateValues" dxfId="2" priority="6"/>
  </conditionalFormatting>
  <conditionalFormatting sqref="A66">
    <cfRule type="duplicateValues" dxfId="1" priority="7"/>
  </conditionalFormatting>
  <conditionalFormatting sqref="A45:A46 A48:A59">
    <cfRule type="duplicateValues" dxfId="0" priority="5"/>
  </conditionalFormatting>
  <pageMargins left="0.7" right="0.7" top="0.75" bottom="0.75" header="0.3" footer="0.3"/>
  <pageSetup paperSize="9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2025-01-13T18:01:54Z</cp:lastPrinted>
  <dcterms:created xsi:type="dcterms:W3CDTF">2021-08-09T14:23:49Z</dcterms:created>
  <dcterms:modified xsi:type="dcterms:W3CDTF">2025-01-13T18:02:01Z</dcterms:modified>
</cp:coreProperties>
</file>